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rny_list" sheetId="1" r:id="rId1"/>
    <sheet name="Naklady" sheetId="2" r:id="rId2"/>
    <sheet name="Degustace" sheetId="3" r:id="rId3"/>
    <sheet name="Redeni" sheetId="4" r:id="rId4"/>
    <sheet name="Stitky" sheetId="5" r:id="rId5"/>
  </sheets>
  <definedNames>
    <definedName name="_xlnm.Print_Area" localSheetId="2">'Degustace'!$A$1:$H$47</definedName>
    <definedName name="_xlnm.Print_Area" localSheetId="4">'Stitky'!$A$1:$G$5</definedName>
    <definedName name="_xlnm.Print_Area" localSheetId="0">'Varny_list'!$A$1:$J$67</definedName>
  </definedNames>
  <calcPr fullCalcOnLoad="1"/>
</workbook>
</file>

<file path=xl/sharedStrings.xml><?xml version="1.0" encoding="utf-8"?>
<sst xmlns="http://schemas.openxmlformats.org/spreadsheetml/2006/main" count="235" uniqueCount="173">
  <si>
    <t>VARNÍ LIST - extraktová bilance varna - spilka</t>
  </si>
  <si>
    <t>Číslo várky</t>
  </si>
  <si>
    <t>Rozdíl varna / laboratoř</t>
  </si>
  <si>
    <t>%</t>
  </si>
  <si>
    <t>Vytvořil Honza Had Zimmermann,  jan@zimmermann.cz</t>
  </si>
  <si>
    <t>Datum</t>
  </si>
  <si>
    <t>Druh piva</t>
  </si>
  <si>
    <t>světlý ležák</t>
  </si>
  <si>
    <t>Stupňovitost</t>
  </si>
  <si>
    <t>°</t>
  </si>
  <si>
    <t>Novoveselská Kobra</t>
  </si>
  <si>
    <t>Předpis surovin</t>
  </si>
  <si>
    <t>Množství piva</t>
  </si>
  <si>
    <t>litrů</t>
  </si>
  <si>
    <t>Slad</t>
  </si>
  <si>
    <t>Chmel</t>
  </si>
  <si>
    <t>typ</t>
  </si>
  <si>
    <t>kg</t>
  </si>
  <si>
    <t>Objem horké mladiny po chmelovaru</t>
  </si>
  <si>
    <t>český/plzeňský</t>
  </si>
  <si>
    <t>Obsah AHK v chmelu (Premiant)</t>
  </si>
  <si>
    <t>bavorský</t>
  </si>
  <si>
    <t>Výtěžnost chmele</t>
  </si>
  <si>
    <t>karamelový</t>
  </si>
  <si>
    <t>Izosloučeniny na ° (stupeň piva)</t>
  </si>
  <si>
    <t>mg/l na °</t>
  </si>
  <si>
    <t>10°=30, 11°=35, 12°=40</t>
  </si>
  <si>
    <t>barvící</t>
  </si>
  <si>
    <t>Požadovaný obsah izosloučenin</t>
  </si>
  <si>
    <t>mg/l</t>
  </si>
  <si>
    <t>13°=45, 15°=50</t>
  </si>
  <si>
    <t>pšenice</t>
  </si>
  <si>
    <t>Hmotnost chmelového granulátu</t>
  </si>
  <si>
    <t>g</t>
  </si>
  <si>
    <t>Celkem slad</t>
  </si>
  <si>
    <t>Provedení várky</t>
  </si>
  <si>
    <t>Čas</t>
  </si>
  <si>
    <t>Teplota °C</t>
  </si>
  <si>
    <t>Množství</t>
  </si>
  <si>
    <t>Poznámky</t>
  </si>
  <si>
    <t>Operace</t>
  </si>
  <si>
    <t>od</t>
  </si>
  <si>
    <t>do</t>
  </si>
  <si>
    <t>minut</t>
  </si>
  <si>
    <t>káď</t>
  </si>
  <si>
    <t>kotel</t>
  </si>
  <si>
    <t>Šrotování</t>
  </si>
  <si>
    <t>Vystírka celkem</t>
  </si>
  <si>
    <t>Vystírka</t>
  </si>
  <si>
    <t>počítána nasákavost sladu:</t>
  </si>
  <si>
    <t>Zapářka</t>
  </si>
  <si>
    <t>1kg = objem + cca 0,62l</t>
  </si>
  <si>
    <t>I. rmut na kotel</t>
  </si>
  <si>
    <t>dávám víc asi o 10%</t>
  </si>
  <si>
    <t>přihřívání</t>
  </si>
  <si>
    <t>štěpení bílkovin</t>
  </si>
  <si>
    <t>působení beta amyláz</t>
  </si>
  <si>
    <t>zcukření</t>
  </si>
  <si>
    <t>působení alfa amyláz</t>
  </si>
  <si>
    <t>do varu</t>
  </si>
  <si>
    <t>Požadovaná teplota v kádi</t>
  </si>
  <si>
    <t>var</t>
  </si>
  <si>
    <t>°C</t>
  </si>
  <si>
    <t>čerpání</t>
  </si>
  <si>
    <t>II. rmut na kotel</t>
  </si>
  <si>
    <t>III. rmut na kotel</t>
  </si>
  <si>
    <t>dávám víc asi o 15%</t>
  </si>
  <si>
    <t>Odrmutováno</t>
  </si>
  <si>
    <t>Odpočinek</t>
  </si>
  <si>
    <t>Podrážení</t>
  </si>
  <si>
    <t>Stékání předku</t>
  </si>
  <si>
    <t>Výstřelek 1</t>
  </si>
  <si>
    <t>1kg šrotu pojme (nasákne)</t>
  </si>
  <si>
    <t>Výstřelek 2</t>
  </si>
  <si>
    <t>asi 1l vody</t>
  </si>
  <si>
    <t>poslední</t>
  </si>
  <si>
    <t>Pohromadě</t>
  </si>
  <si>
    <t>Zahřívání do varu</t>
  </si>
  <si>
    <t>Chmel celkem</t>
  </si>
  <si>
    <t>1. chmel Premiant do předku (25%)</t>
  </si>
  <si>
    <t>2. chmel Premiant 30min po varu (50%)</t>
  </si>
  <si>
    <t>3. chmel Ž.p.červeňák 10min před koncem (25%)</t>
  </si>
  <si>
    <t>Med</t>
  </si>
  <si>
    <t>g/litr mladiny</t>
  </si>
  <si>
    <t>Dovařeno</t>
  </si>
  <si>
    <t>36g/l = +1% alkoholu a 3°</t>
  </si>
  <si>
    <t>Čerpáno</t>
  </si>
  <si>
    <t>Chlazení</t>
  </si>
  <si>
    <t>Neupravujte hodnoty v  červených a šedých polích - jsou to výpočtová pole.</t>
  </si>
  <si>
    <t>1g kys. citrónové na 10l vystírací vody zvýší nepatrně kyselost - zrychlí lom při varu, podporuje kvašení a zlepší pěnivost a trvanlivost</t>
  </si>
  <si>
    <t>Na termostatu nastavovat o 1°C méně - dojde to</t>
  </si>
  <si>
    <t>Při zahřívání stále míchat (indukční vařič na 2)</t>
  </si>
  <si>
    <t>Chmelovar v 30l zavařovacím hrnci max. 25Litrů. POZOR při 98°C hlídat - pění chmel</t>
  </si>
  <si>
    <t>Po chmelovaru nechat 20 min - roztočit a nechat usadit – cca 80-70°C. Přepustit do spilky a zchladit na 10°C</t>
  </si>
  <si>
    <t>Kvasit při 10°C – 0,5-1l kvasnic na 100l mladiny (kvasnice rozmichat a nechat rozkvasit cca na 1hod s 1l mladiny)</t>
  </si>
  <si>
    <t>Hlavní kvašení - světlá 60-65% - tmavá 52-57% - speciály 58-62% z původního extraktu.</t>
  </si>
  <si>
    <t>Slad český/plzeňský</t>
  </si>
  <si>
    <t>Kč/kg</t>
  </si>
  <si>
    <t>Slad bavorský</t>
  </si>
  <si>
    <t>Slad karamelový</t>
  </si>
  <si>
    <t>Slad barvící</t>
  </si>
  <si>
    <t>Slad pšenice</t>
  </si>
  <si>
    <t>Kvasnice</t>
  </si>
  <si>
    <t>Kč/hl</t>
  </si>
  <si>
    <t>El.energie - spotřeba</t>
  </si>
  <si>
    <t>kWh</t>
  </si>
  <si>
    <t>El.energie - cena</t>
  </si>
  <si>
    <t>Kč/kWh</t>
  </si>
  <si>
    <t>Sanitace (celkem cca)</t>
  </si>
  <si>
    <t>Kč</t>
  </si>
  <si>
    <t>Práce (počet hodin)</t>
  </si>
  <si>
    <t>h</t>
  </si>
  <si>
    <t>Cena za hodinu práce</t>
  </si>
  <si>
    <t>Kč/h</t>
  </si>
  <si>
    <t>Chlazení - spotřeba</t>
  </si>
  <si>
    <t>kWh/den</t>
  </si>
  <si>
    <t>Chlazení - délka ležení</t>
  </si>
  <si>
    <t>dní</t>
  </si>
  <si>
    <t>Chlazených litrů</t>
  </si>
  <si>
    <t>Náklady celkem na várku</t>
  </si>
  <si>
    <t>Cena za 1 pivo bez chlazení</t>
  </si>
  <si>
    <t>Cena za 1 pivo</t>
  </si>
  <si>
    <t>Hodnocení, degustační schéma dle Cuřína</t>
  </si>
  <si>
    <t>Datum a hodina</t>
  </si>
  <si>
    <t>Označení piva</t>
  </si>
  <si>
    <t>Druh hodnocení piva</t>
  </si>
  <si>
    <t>Vzhled</t>
  </si>
  <si>
    <t>Intenzita barvy</t>
  </si>
  <si>
    <t>Celková intenzita vůně</t>
  </si>
  <si>
    <t>Kvalita vůně</t>
  </si>
  <si>
    <t>Říz</t>
  </si>
  <si>
    <t>Plnost</t>
  </si>
  <si>
    <t>Chmelová chuť</t>
  </si>
  <si>
    <t>Sladová chuť</t>
  </si>
  <si>
    <t>Kyselá chuť</t>
  </si>
  <si>
    <t>Hořkost</t>
  </si>
  <si>
    <t>Harmoničnost</t>
  </si>
  <si>
    <t>Intenzita cizi chutě</t>
  </si>
  <si>
    <t>Slovní popis cizí chutě</t>
  </si>
  <si>
    <t>JAKOST</t>
  </si>
  <si>
    <t>Stupnice intenzity vůně, cizí vůně, hořkosti, plnosti, řízu, intenzity cizí chuti:</t>
  </si>
  <si>
    <t>1. Velmi slabá</t>
  </si>
  <si>
    <t>2. Slabá</t>
  </si>
  <si>
    <t>3. Střední</t>
  </si>
  <si>
    <t>4. Silná</t>
  </si>
  <si>
    <t>5. Velmi silná</t>
  </si>
  <si>
    <t>Stupnice charakteru hořkosti:</t>
  </si>
  <si>
    <t>1. Velmi jemná</t>
  </si>
  <si>
    <t>2. Jemná</t>
  </si>
  <si>
    <t>3. Mírně drsná</t>
  </si>
  <si>
    <t>4. Drsná, ulpívající</t>
  </si>
  <si>
    <t>5. Velmi drsná, silně ulpívající</t>
  </si>
  <si>
    <t>Cizí vůně a chuti:</t>
  </si>
  <si>
    <t>A: ovocná (esterová), kvasničná, oxodační</t>
  </si>
  <si>
    <t>B: parfémová, sirupová, karamelová, mladinová, nasládlá, natrpklá (svíravá), obilná</t>
  </si>
  <si>
    <t>C: autolyzační, fenolová, diacetylová, zatuchlá, po rozpouštědlech, nakyslá, mléčná</t>
  </si>
  <si>
    <t>Stupnice pro celk.hodnocení</t>
  </si>
  <si>
    <t>1. Mimořádně dobrý</t>
  </si>
  <si>
    <t>2. Velmi dobrý</t>
  </si>
  <si>
    <t>3. Dobrý</t>
  </si>
  <si>
    <t>4. Dosti dobrý</t>
  </si>
  <si>
    <t>5. Prostřední</t>
  </si>
  <si>
    <t>6. Podprůměrný (dosti špatný)</t>
  </si>
  <si>
    <t>7. Špatný</t>
  </si>
  <si>
    <t>8. Velmi špatný</t>
  </si>
  <si>
    <t>9. Mimořádně špatný (nepitelný)</t>
  </si>
  <si>
    <t>Množství 1.podílu</t>
  </si>
  <si>
    <t>Hustota/Teplota</t>
  </si>
  <si>
    <t>%(°C)</t>
  </si>
  <si>
    <t>Množství 2.podílu</t>
  </si>
  <si>
    <t>Množství 3.podílu</t>
  </si>
  <si>
    <t>Celek</t>
  </si>
  <si>
    <t>Celkem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</si>
</sst>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/YY"/>
    <numFmt numFmtId="166" formatCode="0.0"/>
    <numFmt numFmtId="167" formatCode="0.00"/>
    <numFmt numFmtId="168" formatCode="#,##0.00"/>
    <numFmt numFmtId="169" formatCode="HH:MM"/>
    <numFmt numFmtId="170" formatCode="0&quot;°C&quot;"/>
    <numFmt numFmtId="171" formatCode="#,##0"/>
    <numFmt numFmtId="172" formatCode="#,##0.00%"/>
    <numFmt numFmtId="173" formatCode="D/M/YYYY"/>
  </numFmts>
  <fonts count="25">
    <font>
      <sz val="10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2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21" borderId="6" applyNumberFormat="0" applyAlignment="0" applyProtection="0"/>
    <xf numFmtId="164" fontId="4" fillId="3" borderId="0" applyNumberFormat="0" applyBorder="0" applyAlignment="0" applyProtection="0"/>
    <xf numFmtId="164" fontId="13" fillId="7" borderId="1" applyNumberFormat="0" applyAlignment="0" applyProtection="0"/>
    <xf numFmtId="164" fontId="12" fillId="21" borderId="6" applyNumberFormat="0" applyAlignment="0" applyProtection="0"/>
    <xf numFmtId="164" fontId="14" fillId="0" borderId="7" applyNumberFormat="0" applyFill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22" borderId="0" applyNumberFormat="0" applyBorder="0" applyAlignment="0" applyProtection="0"/>
    <xf numFmtId="164" fontId="16" fillId="22" borderId="0" applyNumberFormat="0" applyBorder="0" applyAlignment="0" applyProtection="0"/>
    <xf numFmtId="164" fontId="0" fillId="23" borderId="8" applyNumberFormat="0" applyAlignment="0" applyProtection="0"/>
    <xf numFmtId="164" fontId="17" fillId="20" borderId="9" applyNumberFormat="0" applyAlignment="0" applyProtection="0"/>
    <xf numFmtId="164" fontId="0" fillId="23" borderId="8" applyNumberFormat="0" applyAlignment="0" applyProtection="0"/>
    <xf numFmtId="164" fontId="14" fillId="0" borderId="7" applyNumberFormat="0" applyFill="0" applyAlignment="0" applyProtection="0"/>
    <xf numFmtId="164" fontId="8" fillId="4" borderId="0" applyNumberFormat="0" applyBorder="0" applyAlignment="0" applyProtection="0"/>
    <xf numFmtId="164" fontId="1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13" fillId="7" borderId="1" applyNumberFormat="0" applyAlignment="0" applyProtection="0"/>
    <xf numFmtId="164" fontId="5" fillId="20" borderId="1" applyNumberFormat="0" applyAlignment="0" applyProtection="0"/>
    <xf numFmtId="164" fontId="17" fillId="20" borderId="9" applyNumberFormat="0" applyAlignment="0" applyProtection="0"/>
    <xf numFmtId="164" fontId="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/>
    </xf>
    <xf numFmtId="164" fontId="20" fillId="24" borderId="0" xfId="0" applyFont="1" applyFill="1" applyAlignment="1">
      <alignment horizontal="center"/>
    </xf>
    <xf numFmtId="164" fontId="0" fillId="0" borderId="0" xfId="0" applyFont="1" applyBorder="1" applyAlignment="1">
      <alignment horizontal="right"/>
    </xf>
    <xf numFmtId="164" fontId="20" fillId="24" borderId="0" xfId="0" applyFont="1" applyFill="1" applyAlignment="1">
      <alignment/>
    </xf>
    <xf numFmtId="164" fontId="21" fillId="0" borderId="0" xfId="0" applyFont="1" applyBorder="1" applyAlignment="1">
      <alignment/>
    </xf>
    <xf numFmtId="165" fontId="20" fillId="24" borderId="0" xfId="0" applyNumberFormat="1" applyFont="1" applyFill="1" applyAlignment="1">
      <alignment/>
    </xf>
    <xf numFmtId="164" fontId="0" fillId="0" borderId="0" xfId="0" applyFont="1" applyBorder="1" applyAlignment="1">
      <alignment/>
    </xf>
    <xf numFmtId="164" fontId="20" fillId="24" borderId="0" xfId="0" applyFont="1" applyFill="1" applyBorder="1" applyAlignment="1">
      <alignment/>
    </xf>
    <xf numFmtId="164" fontId="0" fillId="0" borderId="0" xfId="0" applyFont="1" applyAlignment="1">
      <alignment horizontal="right"/>
    </xf>
    <xf numFmtId="164" fontId="20" fillId="24" borderId="0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3" xfId="0" applyFont="1" applyBorder="1" applyAlignment="1">
      <alignment/>
    </xf>
    <xf numFmtId="166" fontId="0" fillId="20" borderId="0" xfId="0" applyNumberFormat="1" applyFont="1" applyFill="1" applyAlignment="1">
      <alignment/>
    </xf>
    <xf numFmtId="164" fontId="0" fillId="0" borderId="14" xfId="0" applyFont="1" applyBorder="1" applyAlignment="1">
      <alignment/>
    </xf>
    <xf numFmtId="167" fontId="20" fillId="17" borderId="0" xfId="0" applyNumberFormat="1" applyFont="1" applyFill="1" applyBorder="1" applyAlignment="1">
      <alignment horizontal="center"/>
    </xf>
    <xf numFmtId="164" fontId="19" fillId="20" borderId="14" xfId="0" applyFont="1" applyFill="1" applyBorder="1" applyAlignment="1">
      <alignment horizontal="center"/>
    </xf>
    <xf numFmtId="166" fontId="22" fillId="24" borderId="0" xfId="0" applyNumberFormat="1" applyFont="1" applyFill="1" applyAlignment="1">
      <alignment/>
    </xf>
    <xf numFmtId="164" fontId="20" fillId="24" borderId="14" xfId="0" applyFont="1" applyFill="1" applyBorder="1" applyAlignment="1">
      <alignment horizontal="center"/>
    </xf>
    <xf numFmtId="166" fontId="23" fillId="24" borderId="0" xfId="0" applyNumberFormat="1" applyFont="1" applyFill="1" applyAlignment="1">
      <alignment/>
    </xf>
    <xf numFmtId="167" fontId="20" fillId="24" borderId="0" xfId="0" applyNumberFormat="1" applyFont="1" applyFill="1" applyAlignment="1">
      <alignment/>
    </xf>
    <xf numFmtId="166" fontId="20" fillId="17" borderId="0" xfId="0" applyNumberFormat="1" applyFont="1" applyFill="1" applyBorder="1" applyAlignment="1">
      <alignment/>
    </xf>
    <xf numFmtId="164" fontId="0" fillId="0" borderId="15" xfId="0" applyFont="1" applyBorder="1" applyAlignment="1">
      <alignment/>
    </xf>
    <xf numFmtId="166" fontId="20" fillId="17" borderId="16" xfId="0" applyNumberFormat="1" applyFont="1" applyFill="1" applyBorder="1" applyAlignment="1">
      <alignment/>
    </xf>
    <xf numFmtId="164" fontId="0" fillId="0" borderId="17" xfId="0" applyFont="1" applyBorder="1" applyAlignment="1">
      <alignment/>
    </xf>
    <xf numFmtId="167" fontId="23" fillId="20" borderId="16" xfId="0" applyNumberFormat="1" applyFont="1" applyFill="1" applyBorder="1" applyAlignment="1">
      <alignment horizontal="center"/>
    </xf>
    <xf numFmtId="164" fontId="23" fillId="20" borderId="17" xfId="0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4" fontId="0" fillId="0" borderId="18" xfId="0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20" borderId="19" xfId="0" applyNumberFormat="1" applyFont="1" applyFill="1" applyBorder="1" applyAlignment="1">
      <alignment/>
    </xf>
    <xf numFmtId="170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4" fontId="0" fillId="0" borderId="19" xfId="0" applyFont="1" applyBorder="1" applyAlignment="1">
      <alignment/>
    </xf>
    <xf numFmtId="164" fontId="20" fillId="17" borderId="19" xfId="0" applyFont="1" applyFill="1" applyBorder="1" applyAlignment="1">
      <alignment horizontal="right"/>
    </xf>
    <xf numFmtId="164" fontId="0" fillId="0" borderId="20" xfId="0" applyFont="1" applyBorder="1" applyAlignment="1">
      <alignment horizontal="left"/>
    </xf>
    <xf numFmtId="164" fontId="0" fillId="0" borderId="21" xfId="0" applyFont="1" applyBorder="1" applyAlignment="1">
      <alignment/>
    </xf>
    <xf numFmtId="169" fontId="0" fillId="0" borderId="0" xfId="0" applyNumberFormat="1" applyFont="1" applyAlignment="1">
      <alignment/>
    </xf>
    <xf numFmtId="169" fontId="0" fillId="20" borderId="0" xfId="0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68" fontId="22" fillId="20" borderId="0" xfId="0" applyNumberFormat="1" applyFont="1" applyFill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20" borderId="24" xfId="0" applyNumberFormat="1" applyFont="1" applyFill="1" applyBorder="1" applyAlignment="1">
      <alignment/>
    </xf>
    <xf numFmtId="170" fontId="0" fillId="0" borderId="24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4" fontId="0" fillId="0" borderId="24" xfId="0" applyFont="1" applyBorder="1" applyAlignment="1">
      <alignment/>
    </xf>
    <xf numFmtId="164" fontId="0" fillId="25" borderId="25" xfId="0" applyFont="1" applyFill="1" applyBorder="1" applyAlignment="1">
      <alignment/>
    </xf>
    <xf numFmtId="168" fontId="20" fillId="17" borderId="19" xfId="0" applyNumberFormat="1" applyFont="1" applyFill="1" applyBorder="1" applyAlignment="1">
      <alignment/>
    </xf>
    <xf numFmtId="164" fontId="0" fillId="0" borderId="20" xfId="0" applyFont="1" applyBorder="1" applyAlignment="1">
      <alignment/>
    </xf>
    <xf numFmtId="168" fontId="0" fillId="25" borderId="22" xfId="0" applyNumberFormat="1" applyFont="1" applyFill="1" applyBorder="1" applyAlignment="1">
      <alignment/>
    </xf>
    <xf numFmtId="170" fontId="22" fillId="0" borderId="0" xfId="0" applyNumberFormat="1" applyFont="1" applyFill="1" applyAlignment="1">
      <alignment/>
    </xf>
    <xf numFmtId="171" fontId="20" fillId="24" borderId="22" xfId="0" applyNumberFormat="1" applyFont="1" applyFill="1" applyBorder="1" applyAlignment="1">
      <alignment/>
    </xf>
    <xf numFmtId="170" fontId="23" fillId="0" borderId="24" xfId="0" applyNumberFormat="1" applyFont="1" applyFill="1" applyBorder="1" applyAlignment="1">
      <alignment/>
    </xf>
    <xf numFmtId="168" fontId="0" fillId="25" borderId="25" xfId="0" applyNumberFormat="1" applyFont="1" applyFill="1" applyBorder="1" applyAlignment="1">
      <alignment/>
    </xf>
    <xf numFmtId="170" fontId="23" fillId="0" borderId="19" xfId="0" applyNumberFormat="1" applyFont="1" applyFill="1" applyBorder="1" applyAlignment="1">
      <alignment/>
    </xf>
    <xf numFmtId="168" fontId="0" fillId="25" borderId="20" xfId="0" applyNumberFormat="1" applyFont="1" applyFill="1" applyBorder="1" applyAlignment="1">
      <alignment/>
    </xf>
    <xf numFmtId="170" fontId="23" fillId="0" borderId="0" xfId="0" applyNumberFormat="1" applyFont="1" applyFill="1" applyAlignment="1">
      <alignment/>
    </xf>
    <xf numFmtId="164" fontId="20" fillId="24" borderId="22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23" fillId="0" borderId="22" xfId="0" applyFont="1" applyBorder="1" applyAlignment="1">
      <alignment/>
    </xf>
    <xf numFmtId="172" fontId="0" fillId="0" borderId="0" xfId="0" applyNumberFormat="1" applyFont="1" applyAlignment="1">
      <alignment/>
    </xf>
    <xf numFmtId="168" fontId="20" fillId="17" borderId="0" xfId="0" applyNumberFormat="1" applyFont="1" applyFill="1" applyAlignment="1">
      <alignment/>
    </xf>
    <xf numFmtId="172" fontId="0" fillId="0" borderId="24" xfId="0" applyNumberFormat="1" applyFont="1" applyBorder="1" applyAlignment="1">
      <alignment/>
    </xf>
    <xf numFmtId="171" fontId="19" fillId="20" borderId="0" xfId="0" applyNumberFormat="1" applyFont="1" applyFill="1" applyAlignment="1">
      <alignment/>
    </xf>
    <xf numFmtId="171" fontId="20" fillId="17" borderId="0" xfId="0" applyNumberFormat="1" applyFont="1" applyFill="1" applyAlignment="1">
      <alignment/>
    </xf>
    <xf numFmtId="171" fontId="20" fillId="17" borderId="24" xfId="0" applyNumberFormat="1" applyFont="1" applyFill="1" applyBorder="1" applyAlignment="1">
      <alignment/>
    </xf>
    <xf numFmtId="164" fontId="20" fillId="24" borderId="24" xfId="0" applyFont="1" applyFill="1" applyBorder="1" applyAlignment="1">
      <alignment/>
    </xf>
    <xf numFmtId="164" fontId="0" fillId="0" borderId="26" xfId="0" applyFont="1" applyBorder="1" applyAlignment="1">
      <alignment/>
    </xf>
    <xf numFmtId="169" fontId="0" fillId="0" borderId="27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20" fillId="26" borderId="0" xfId="0" applyFont="1" applyFill="1" applyBorder="1" applyAlignment="1">
      <alignment horizontal="center"/>
    </xf>
    <xf numFmtId="164" fontId="0" fillId="0" borderId="0" xfId="0" applyFont="1" applyBorder="1" applyAlignment="1">
      <alignment wrapText="1"/>
    </xf>
    <xf numFmtId="164" fontId="22" fillId="24" borderId="0" xfId="0" applyFont="1" applyFill="1" applyBorder="1" applyAlignment="1">
      <alignment/>
    </xf>
    <xf numFmtId="164" fontId="20" fillId="17" borderId="0" xfId="0" applyFont="1" applyFill="1" applyBorder="1" applyAlignment="1">
      <alignment/>
    </xf>
    <xf numFmtId="164" fontId="24" fillId="0" borderId="0" xfId="0" applyFont="1" applyAlignment="1">
      <alignment/>
    </xf>
    <xf numFmtId="173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24" borderId="0" xfId="0" applyFill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73" fontId="19" fillId="0" borderId="0" xfId="0" applyNumberFormat="1" applyFont="1" applyAlignment="1">
      <alignment horizontal="left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Check Cell" xfId="71"/>
    <cellStyle name="Chybně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I4" sqref="I4"/>
    </sheetView>
  </sheetViews>
  <sheetFormatPr defaultColWidth="12.57421875" defaultRowHeight="12.75"/>
  <cols>
    <col min="1" max="1" width="15.140625" style="1" customWidth="1"/>
    <col min="2" max="2" width="10.421875" style="1" customWidth="1"/>
    <col min="3" max="3" width="9.140625" style="1" customWidth="1"/>
    <col min="4" max="4" width="10.140625" style="1" customWidth="1"/>
    <col min="5" max="5" width="10.00390625" style="1" customWidth="1"/>
    <col min="6" max="6" width="12.57421875" style="1" customWidth="1"/>
    <col min="7" max="7" width="10.421875" style="1" customWidth="1"/>
    <col min="8" max="8" width="11.8515625" style="1" customWidth="1"/>
    <col min="9" max="9" width="8.57421875" style="1" customWidth="1"/>
    <col min="10" max="10" width="14.8515625" style="1" customWidth="1"/>
    <col min="11" max="11" width="3.7109375" style="1" customWidth="1"/>
    <col min="12" max="16384" width="11.7109375" style="1" customWidth="1"/>
  </cols>
  <sheetData>
    <row r="1" spans="1:10" ht="12.75">
      <c r="A1" s="2" t="s">
        <v>0</v>
      </c>
      <c r="B1" s="2"/>
      <c r="C1" s="2"/>
      <c r="D1" s="2"/>
      <c r="E1" s="1" t="s">
        <v>1</v>
      </c>
      <c r="F1" s="3">
        <v>26</v>
      </c>
      <c r="G1" s="4" t="s">
        <v>2</v>
      </c>
      <c r="H1" s="4"/>
      <c r="I1" s="5">
        <v>11</v>
      </c>
      <c r="J1" s="1" t="s">
        <v>3</v>
      </c>
    </row>
    <row r="2" spans="1:9" ht="12.75">
      <c r="A2" s="6" t="s">
        <v>4</v>
      </c>
      <c r="B2" s="6"/>
      <c r="C2" s="6"/>
      <c r="D2" s="6"/>
      <c r="E2" s="6"/>
      <c r="F2" s="6"/>
      <c r="G2" s="6"/>
      <c r="H2" s="6"/>
      <c r="I2" s="6"/>
    </row>
    <row r="3" spans="1:10" ht="12.75">
      <c r="A3" s="1" t="s">
        <v>5</v>
      </c>
      <c r="B3" s="7">
        <v>40057</v>
      </c>
      <c r="C3" s="8"/>
      <c r="D3" s="8"/>
      <c r="E3" s="1" t="s">
        <v>6</v>
      </c>
      <c r="F3" s="9" t="s">
        <v>7</v>
      </c>
      <c r="G3" s="9"/>
      <c r="H3" s="10" t="s">
        <v>8</v>
      </c>
      <c r="I3" s="5">
        <v>11</v>
      </c>
      <c r="J3" s="1" t="s">
        <v>9</v>
      </c>
    </row>
    <row r="4" spans="1:9" ht="12.75">
      <c r="A4" s="8"/>
      <c r="B4" s="8"/>
      <c r="C4" s="8"/>
      <c r="D4" s="8"/>
      <c r="E4" s="11" t="s">
        <v>10</v>
      </c>
      <c r="F4" s="11"/>
      <c r="G4" s="11"/>
      <c r="H4" s="8"/>
      <c r="I4" s="8"/>
    </row>
    <row r="5" spans="1:10" ht="12.75">
      <c r="A5" s="1" t="s">
        <v>11</v>
      </c>
      <c r="B5" s="8"/>
      <c r="C5" s="8"/>
      <c r="D5" s="8"/>
      <c r="E5" s="8"/>
      <c r="F5" s="4" t="s">
        <v>12</v>
      </c>
      <c r="G5" s="4"/>
      <c r="H5" s="4"/>
      <c r="I5" s="5">
        <v>30</v>
      </c>
      <c r="J5" s="1" t="s">
        <v>13</v>
      </c>
    </row>
    <row r="6" spans="1:10" ht="12.75">
      <c r="A6" s="12" t="s">
        <v>14</v>
      </c>
      <c r="B6" s="12"/>
      <c r="C6" s="12"/>
      <c r="D6" s="13" t="s">
        <v>15</v>
      </c>
      <c r="E6" s="13"/>
      <c r="F6" s="13"/>
      <c r="G6" s="13"/>
      <c r="H6" s="14"/>
      <c r="I6" s="8"/>
      <c r="J6" s="8"/>
    </row>
    <row r="7" spans="1:10" ht="12.75">
      <c r="A7" s="15" t="s">
        <v>16</v>
      </c>
      <c r="B7" s="16" t="s">
        <v>17</v>
      </c>
      <c r="C7" s="17" t="s">
        <v>3</v>
      </c>
      <c r="D7" s="18" t="s">
        <v>18</v>
      </c>
      <c r="E7" s="18"/>
      <c r="F7" s="18"/>
      <c r="G7" s="19">
        <f>I5*1.085</f>
        <v>32.55</v>
      </c>
      <c r="H7" s="20" t="s">
        <v>13</v>
      </c>
      <c r="I7" s="8"/>
      <c r="J7" s="8"/>
    </row>
    <row r="8" spans="1:10" ht="12.75">
      <c r="A8" s="18" t="s">
        <v>19</v>
      </c>
      <c r="B8" s="21">
        <f>(G7*0.96*I3*1.04)/(78-I1)/100*C8</f>
        <v>4.801931462686567</v>
      </c>
      <c r="C8" s="22">
        <f>100-C9-C10-C11-C12</f>
        <v>90</v>
      </c>
      <c r="D8" s="18" t="s">
        <v>20</v>
      </c>
      <c r="E8" s="18"/>
      <c r="F8" s="18"/>
      <c r="G8" s="23">
        <v>7.5</v>
      </c>
      <c r="H8" s="20" t="s">
        <v>3</v>
      </c>
      <c r="I8" s="8"/>
      <c r="J8" s="8"/>
    </row>
    <row r="9" spans="1:10" ht="12.75">
      <c r="A9" s="18" t="s">
        <v>21</v>
      </c>
      <c r="B9" s="21">
        <f>(G7*0.96*I3*1.04)/(78-I1)/100*C9</f>
        <v>0.26677397014925375</v>
      </c>
      <c r="C9" s="24">
        <v>5</v>
      </c>
      <c r="D9" s="18" t="s">
        <v>22</v>
      </c>
      <c r="E9" s="18"/>
      <c r="F9" s="18"/>
      <c r="G9" s="25">
        <v>28</v>
      </c>
      <c r="H9" s="20" t="s">
        <v>3</v>
      </c>
      <c r="I9" s="8"/>
      <c r="J9" s="8"/>
    </row>
    <row r="10" spans="1:10" ht="12.75">
      <c r="A10" s="18" t="s">
        <v>23</v>
      </c>
      <c r="B10" s="21">
        <f>(G7*0.96*I3*1.04)/(78-I1)/100*C10</f>
        <v>0.13338698507462687</v>
      </c>
      <c r="C10" s="24">
        <v>2.5</v>
      </c>
      <c r="D10" s="18" t="s">
        <v>24</v>
      </c>
      <c r="E10" s="18"/>
      <c r="F10" s="18"/>
      <c r="G10" s="26">
        <v>3.65</v>
      </c>
      <c r="H10" s="20" t="s">
        <v>25</v>
      </c>
      <c r="I10" s="8" t="s">
        <v>26</v>
      </c>
      <c r="J10" s="8"/>
    </row>
    <row r="11" spans="1:10" ht="12.75">
      <c r="A11" s="18" t="s">
        <v>27</v>
      </c>
      <c r="B11" s="21">
        <f>(G7*0.96*I3*1.04)/(78-I1)/100*C11</f>
        <v>0</v>
      </c>
      <c r="C11" s="24">
        <v>0</v>
      </c>
      <c r="D11" s="18" t="s">
        <v>28</v>
      </c>
      <c r="E11" s="18"/>
      <c r="F11" s="18"/>
      <c r="G11" s="27">
        <f>G10*I3</f>
        <v>40.15</v>
      </c>
      <c r="H11" s="20" t="s">
        <v>29</v>
      </c>
      <c r="I11" s="8" t="s">
        <v>30</v>
      </c>
      <c r="J11" s="8"/>
    </row>
    <row r="12" spans="1:10" ht="12.75">
      <c r="A12" s="18" t="s">
        <v>31</v>
      </c>
      <c r="B12" s="21">
        <f>(G7*0.96*I3*1.04)/(78-I1)/100*C12</f>
        <v>0.13338698507462687</v>
      </c>
      <c r="C12" s="24">
        <v>2.5</v>
      </c>
      <c r="D12" s="28" t="s">
        <v>32</v>
      </c>
      <c r="E12" s="28"/>
      <c r="F12" s="28"/>
      <c r="G12" s="29">
        <f>G7*0.96*G11/1000/(G9/100)/(G8/100)</f>
        <v>59.74319999999999</v>
      </c>
      <c r="H12" s="30" t="s">
        <v>33</v>
      </c>
      <c r="I12" s="8"/>
      <c r="J12" s="8"/>
    </row>
    <row r="13" spans="1:10" ht="12.75">
      <c r="A13" s="28" t="s">
        <v>34</v>
      </c>
      <c r="B13" s="31">
        <f>SUM(B8:B12)</f>
        <v>5.335479402985074</v>
      </c>
      <c r="C13" s="32">
        <f>SUM(C8:C12)</f>
        <v>100</v>
      </c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" t="s">
        <v>35</v>
      </c>
      <c r="B15" s="16" t="s">
        <v>36</v>
      </c>
      <c r="C15" s="16"/>
      <c r="D15" s="16"/>
      <c r="E15" s="16" t="s">
        <v>37</v>
      </c>
      <c r="F15" s="16"/>
      <c r="G15" s="16" t="s">
        <v>38</v>
      </c>
      <c r="H15" s="16"/>
      <c r="I15" s="16" t="s">
        <v>39</v>
      </c>
      <c r="J15" s="16"/>
    </row>
    <row r="16" spans="1:12" ht="12.75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45</v>
      </c>
      <c r="G16" s="33"/>
      <c r="I16" s="8"/>
      <c r="J16" s="8"/>
      <c r="L16"/>
    </row>
    <row r="17" spans="1:10" ht="12.75">
      <c r="A17" s="34" t="s">
        <v>46</v>
      </c>
      <c r="B17" s="35">
        <v>0.3194444444444444</v>
      </c>
      <c r="C17" s="35">
        <v>0.37152777777777773</v>
      </c>
      <c r="D17" s="36">
        <f>C17-B17</f>
        <v>0.052083333333333315</v>
      </c>
      <c r="E17" s="37"/>
      <c r="F17" s="37"/>
      <c r="G17" s="38"/>
      <c r="H17" s="39"/>
      <c r="I17" s="40">
        <f>(G18+B13*0.85)</f>
        <v>27.035157492537312</v>
      </c>
      <c r="J17" s="41" t="s">
        <v>47</v>
      </c>
    </row>
    <row r="18" spans="1:10" ht="12.75">
      <c r="A18" s="42" t="s">
        <v>48</v>
      </c>
      <c r="B18" s="43">
        <v>0.37152777777777773</v>
      </c>
      <c r="C18" s="43">
        <v>0.38541666666666663</v>
      </c>
      <c r="D18" s="44">
        <f>C18-B18</f>
        <v>0.013888888888888895</v>
      </c>
      <c r="E18" s="45">
        <v>40</v>
      </c>
      <c r="F18" s="45"/>
      <c r="G18" s="46">
        <f>I5*0.75</f>
        <v>22.5</v>
      </c>
      <c r="H18" s="1" t="s">
        <v>13</v>
      </c>
      <c r="I18" s="47" t="s">
        <v>49</v>
      </c>
      <c r="J18" s="47"/>
    </row>
    <row r="19" spans="1:10" ht="12.75">
      <c r="A19" s="48" t="s">
        <v>50</v>
      </c>
      <c r="B19" s="49"/>
      <c r="C19" s="49"/>
      <c r="D19" s="50">
        <f>C19-B19</f>
        <v>0</v>
      </c>
      <c r="E19" s="51"/>
      <c r="F19" s="51"/>
      <c r="G19" s="52"/>
      <c r="H19" s="53"/>
      <c r="I19" s="54" t="s">
        <v>51</v>
      </c>
      <c r="J19" s="54"/>
    </row>
    <row r="20" spans="1:10" ht="12.75">
      <c r="A20" s="34" t="s">
        <v>52</v>
      </c>
      <c r="B20" s="35"/>
      <c r="C20" s="35"/>
      <c r="D20" s="36"/>
      <c r="E20" s="37"/>
      <c r="F20" s="37"/>
      <c r="G20" s="55">
        <f>I17*(I25-E25)/(F25-E25)</f>
        <v>6.758789373134328</v>
      </c>
      <c r="H20" s="39" t="s">
        <v>13</v>
      </c>
      <c r="I20" s="56" t="s">
        <v>53</v>
      </c>
      <c r="J20" s="56"/>
    </row>
    <row r="21" spans="1:10" ht="12.75">
      <c r="A21" s="42" t="s">
        <v>54</v>
      </c>
      <c r="B21" s="43">
        <v>0.38541666666666663</v>
      </c>
      <c r="C21" s="43">
        <v>0.3923611111111111</v>
      </c>
      <c r="D21" s="44">
        <f>C21-B21</f>
        <v>0.006944444444444475</v>
      </c>
      <c r="E21" s="45">
        <v>40</v>
      </c>
      <c r="F21" s="45"/>
      <c r="G21" s="33"/>
      <c r="I21" s="57"/>
      <c r="J21" s="57"/>
    </row>
    <row r="22" spans="1:10" ht="12.75">
      <c r="A22" s="42" t="s">
        <v>55</v>
      </c>
      <c r="B22" s="43">
        <v>0.3923611111111111</v>
      </c>
      <c r="C22" s="43">
        <v>0.3993055555555555</v>
      </c>
      <c r="D22" s="44">
        <f>C22-B22</f>
        <v>0.00694444444444442</v>
      </c>
      <c r="E22" s="45">
        <v>39</v>
      </c>
      <c r="F22" s="45">
        <v>62</v>
      </c>
      <c r="G22" s="33"/>
      <c r="I22" s="57" t="s">
        <v>56</v>
      </c>
      <c r="J22" s="57"/>
    </row>
    <row r="23" spans="1:10" ht="12.75">
      <c r="A23" s="42" t="s">
        <v>57</v>
      </c>
      <c r="B23" s="43">
        <v>0.4097222222222222</v>
      </c>
      <c r="C23" s="43">
        <v>0.4270833333333333</v>
      </c>
      <c r="D23" s="44">
        <f>C23-B23</f>
        <v>0.017361111111111105</v>
      </c>
      <c r="E23" s="45">
        <v>38</v>
      </c>
      <c r="F23" s="45">
        <v>72</v>
      </c>
      <c r="G23" s="33"/>
      <c r="I23" s="57" t="s">
        <v>58</v>
      </c>
      <c r="J23" s="57"/>
    </row>
    <row r="24" spans="1:10" ht="12.75">
      <c r="A24" s="42" t="s">
        <v>59</v>
      </c>
      <c r="B24" s="43">
        <v>0.4270833333333333</v>
      </c>
      <c r="C24" s="43">
        <v>0.4444444444444444</v>
      </c>
      <c r="D24" s="44">
        <f>C24-B24</f>
        <v>0.017361111111111105</v>
      </c>
      <c r="E24" s="45">
        <v>37</v>
      </c>
      <c r="F24" s="45"/>
      <c r="G24" s="33"/>
      <c r="I24" s="57" t="s">
        <v>60</v>
      </c>
      <c r="J24" s="57"/>
    </row>
    <row r="25" spans="1:10" ht="12.75">
      <c r="A25" s="42" t="s">
        <v>61</v>
      </c>
      <c r="B25" s="43">
        <v>0.4444444444444444</v>
      </c>
      <c r="C25" s="43">
        <v>0.4583333333333333</v>
      </c>
      <c r="D25" s="44">
        <f>C25-B25</f>
        <v>0.013888888888888895</v>
      </c>
      <c r="E25" s="58">
        <v>36</v>
      </c>
      <c r="F25" s="58">
        <v>100</v>
      </c>
      <c r="G25" s="33"/>
      <c r="I25" s="59">
        <v>52</v>
      </c>
      <c r="J25" s="47" t="s">
        <v>62</v>
      </c>
    </row>
    <row r="26" spans="1:10" ht="12.75">
      <c r="A26" s="48" t="s">
        <v>63</v>
      </c>
      <c r="B26" s="49">
        <v>0.4583333333333333</v>
      </c>
      <c r="C26" s="49">
        <v>0.4618055555555555</v>
      </c>
      <c r="D26" s="50">
        <f>C26-B26</f>
        <v>0.00347222222222221</v>
      </c>
      <c r="E26" s="60"/>
      <c r="F26" s="60"/>
      <c r="G26" s="52"/>
      <c r="H26" s="53"/>
      <c r="I26" s="61"/>
      <c r="J26" s="61"/>
    </row>
    <row r="27" spans="1:10" ht="12.75">
      <c r="A27" s="34" t="s">
        <v>64</v>
      </c>
      <c r="B27" s="35"/>
      <c r="C27" s="35"/>
      <c r="D27" s="36"/>
      <c r="E27" s="62"/>
      <c r="F27" s="62"/>
      <c r="G27" s="55">
        <f>I17*(I32-E32)/(F32-E32)</f>
        <v>8.318509997703789</v>
      </c>
      <c r="H27" s="39" t="s">
        <v>13</v>
      </c>
      <c r="I27" s="63" t="s">
        <v>53</v>
      </c>
      <c r="J27" s="63"/>
    </row>
    <row r="28" spans="1:10" ht="12.75">
      <c r="A28" s="42" t="s">
        <v>54</v>
      </c>
      <c r="B28" s="43">
        <v>0.4618055555555555</v>
      </c>
      <c r="C28" s="43">
        <v>0.46875</v>
      </c>
      <c r="D28" s="44">
        <f>C28-B28</f>
        <v>0.006944444444444475</v>
      </c>
      <c r="E28" s="64">
        <v>52</v>
      </c>
      <c r="F28" s="64"/>
      <c r="G28" s="33"/>
      <c r="I28" s="57"/>
      <c r="J28" s="57"/>
    </row>
    <row r="29" spans="1:10" ht="12.75">
      <c r="A29" s="42" t="s">
        <v>55</v>
      </c>
      <c r="B29" s="43">
        <v>0.46875</v>
      </c>
      <c r="C29" s="43">
        <v>0.4756944444444444</v>
      </c>
      <c r="D29" s="44">
        <f>C29-B29</f>
        <v>0.00694444444444442</v>
      </c>
      <c r="E29" s="64">
        <v>52</v>
      </c>
      <c r="F29" s="64">
        <v>62</v>
      </c>
      <c r="G29" s="33"/>
      <c r="I29" s="57"/>
      <c r="J29" s="57"/>
    </row>
    <row r="30" spans="1:10" ht="12.75">
      <c r="A30" s="42" t="s">
        <v>57</v>
      </c>
      <c r="B30" s="43">
        <v>0.46875</v>
      </c>
      <c r="C30" s="43">
        <v>0.48263888888888884</v>
      </c>
      <c r="D30" s="44">
        <f>C30-B30</f>
        <v>0.01388888888888884</v>
      </c>
      <c r="E30" s="64">
        <v>51</v>
      </c>
      <c r="F30" s="64">
        <v>72</v>
      </c>
      <c r="G30" s="33"/>
      <c r="I30" s="57"/>
      <c r="J30" s="57"/>
    </row>
    <row r="31" spans="1:10" ht="12.75">
      <c r="A31" s="42" t="s">
        <v>59</v>
      </c>
      <c r="B31" s="43">
        <v>0.48263888888888884</v>
      </c>
      <c r="C31" s="43">
        <v>0.5</v>
      </c>
      <c r="D31" s="44">
        <f>C31-B31</f>
        <v>0.01736111111111116</v>
      </c>
      <c r="E31" s="64">
        <v>50</v>
      </c>
      <c r="F31" s="64"/>
      <c r="G31" s="33"/>
      <c r="I31" s="47" t="s">
        <v>60</v>
      </c>
      <c r="J31" s="47"/>
    </row>
    <row r="32" spans="1:10" ht="12.75">
      <c r="A32" s="42" t="s">
        <v>61</v>
      </c>
      <c r="B32" s="43">
        <v>0.5</v>
      </c>
      <c r="C32" s="43">
        <v>0.5104166666666666</v>
      </c>
      <c r="D32" s="44">
        <f>C32-B32</f>
        <v>0.01041666666666663</v>
      </c>
      <c r="E32" s="58">
        <v>48</v>
      </c>
      <c r="F32" s="58">
        <v>100</v>
      </c>
      <c r="G32" s="33"/>
      <c r="I32" s="65">
        <v>64</v>
      </c>
      <c r="J32" s="47" t="s">
        <v>62</v>
      </c>
    </row>
    <row r="33" spans="1:10" ht="12.75">
      <c r="A33" s="48" t="s">
        <v>63</v>
      </c>
      <c r="B33" s="49">
        <v>0.5104166666666666</v>
      </c>
      <c r="C33" s="49">
        <v>0.5138888888888888</v>
      </c>
      <c r="D33" s="50">
        <f>C33-B33</f>
        <v>0.00347222222222221</v>
      </c>
      <c r="E33" s="60"/>
      <c r="F33" s="60"/>
      <c r="G33" s="52"/>
      <c r="H33" s="53"/>
      <c r="I33" s="66"/>
      <c r="J33" s="66"/>
    </row>
    <row r="34" spans="1:10" ht="12.75">
      <c r="A34" s="34" t="s">
        <v>65</v>
      </c>
      <c r="B34" s="35"/>
      <c r="C34" s="35"/>
      <c r="D34" s="36"/>
      <c r="E34" s="62"/>
      <c r="F34" s="62"/>
      <c r="G34" s="55">
        <f>I17*(I38-E38)/(F38-E38)</f>
        <v>10.55030536294139</v>
      </c>
      <c r="H34" s="39" t="s">
        <v>13</v>
      </c>
      <c r="I34" s="56" t="s">
        <v>66</v>
      </c>
      <c r="J34" s="56"/>
    </row>
    <row r="35" spans="1:10" ht="12.75">
      <c r="A35" s="42" t="s">
        <v>54</v>
      </c>
      <c r="B35" s="43">
        <v>0.5138888888888888</v>
      </c>
      <c r="C35" s="43">
        <v>0.5208333333333333</v>
      </c>
      <c r="D35" s="44">
        <f>C35-B35</f>
        <v>0.00694444444444442</v>
      </c>
      <c r="E35" s="64">
        <v>64</v>
      </c>
      <c r="F35" s="64"/>
      <c r="G35" s="33"/>
      <c r="I35" s="47"/>
      <c r="J35" s="47"/>
    </row>
    <row r="36" spans="1:10" ht="12.75">
      <c r="A36" s="42" t="s">
        <v>57</v>
      </c>
      <c r="B36" s="43">
        <v>0.5208333333333333</v>
      </c>
      <c r="C36" s="43">
        <v>0.5347222222222222</v>
      </c>
      <c r="D36" s="44">
        <f>C36-B36</f>
        <v>0.01388888888888895</v>
      </c>
      <c r="E36" s="64">
        <v>62</v>
      </c>
      <c r="F36" s="64"/>
      <c r="G36" s="33"/>
      <c r="I36" s="47"/>
      <c r="J36" s="47"/>
    </row>
    <row r="37" spans="1:10" ht="12.75">
      <c r="A37" s="42" t="s">
        <v>59</v>
      </c>
      <c r="B37" s="43">
        <v>0.5347222222222222</v>
      </c>
      <c r="C37" s="43">
        <v>0.5520833333333333</v>
      </c>
      <c r="D37" s="44">
        <f>C37-B37</f>
        <v>0.01736111111111105</v>
      </c>
      <c r="E37" s="64">
        <v>60</v>
      </c>
      <c r="F37" s="64"/>
      <c r="G37" s="33"/>
      <c r="I37" s="67" t="s">
        <v>60</v>
      </c>
      <c r="J37" s="67"/>
    </row>
    <row r="38" spans="1:10" ht="12.75">
      <c r="A38" s="42" t="s">
        <v>61</v>
      </c>
      <c r="B38" s="43">
        <v>0.5520833333333333</v>
      </c>
      <c r="C38" s="43">
        <v>0.5590277777777778</v>
      </c>
      <c r="D38" s="44">
        <f>C38-B38</f>
        <v>0.006944444444444531</v>
      </c>
      <c r="E38" s="58">
        <v>59</v>
      </c>
      <c r="F38" s="58">
        <v>100</v>
      </c>
      <c r="G38" s="33"/>
      <c r="I38" s="65">
        <v>75</v>
      </c>
      <c r="J38" s="47" t="s">
        <v>62</v>
      </c>
    </row>
    <row r="39" spans="1:10" ht="12.75">
      <c r="A39" s="48" t="s">
        <v>63</v>
      </c>
      <c r="B39" s="49">
        <v>0.5590277777777778</v>
      </c>
      <c r="C39" s="49">
        <v>0.5625</v>
      </c>
      <c r="D39" s="50">
        <f>C39-B39</f>
        <v>0.00347222222222221</v>
      </c>
      <c r="E39" s="51"/>
      <c r="F39" s="51"/>
      <c r="G39" s="52"/>
      <c r="H39" s="53"/>
      <c r="I39" s="66"/>
      <c r="J39" s="66"/>
    </row>
    <row r="40" spans="1:10" ht="12.75">
      <c r="A40" s="34" t="s">
        <v>67</v>
      </c>
      <c r="B40" s="35">
        <v>0.5625</v>
      </c>
      <c r="C40" s="35">
        <v>0.5659722222222222</v>
      </c>
      <c r="D40" s="36">
        <f>C40-B40</f>
        <v>0.00347222222222221</v>
      </c>
      <c r="E40" s="37">
        <v>75</v>
      </c>
      <c r="F40" s="37"/>
      <c r="G40" s="38"/>
      <c r="H40" s="39"/>
      <c r="I40" s="56"/>
      <c r="J40" s="56"/>
    </row>
    <row r="41" spans="1:10" ht="12.75">
      <c r="A41" s="48" t="s">
        <v>68</v>
      </c>
      <c r="B41" s="49">
        <v>0.5659722222222222</v>
      </c>
      <c r="C41" s="49">
        <v>0.5729166666666666</v>
      </c>
      <c r="D41" s="50">
        <f>C41-B41</f>
        <v>0.00694444444444442</v>
      </c>
      <c r="E41" s="51"/>
      <c r="F41" s="51"/>
      <c r="G41" s="52"/>
      <c r="H41" s="53"/>
      <c r="I41" s="66"/>
      <c r="J41" s="66"/>
    </row>
    <row r="42" spans="1:10" ht="12.75">
      <c r="A42" s="34" t="s">
        <v>69</v>
      </c>
      <c r="B42" s="35">
        <v>0.5729166666666666</v>
      </c>
      <c r="C42" s="35">
        <v>0.625</v>
      </c>
      <c r="D42" s="36">
        <f>C42-B42</f>
        <v>0.05208333333333337</v>
      </c>
      <c r="E42" s="37"/>
      <c r="F42" s="37"/>
      <c r="G42" s="38"/>
      <c r="H42" s="39"/>
      <c r="I42" s="39"/>
      <c r="J42" s="56"/>
    </row>
    <row r="43" spans="1:10" ht="12.75">
      <c r="A43" s="42" t="s">
        <v>70</v>
      </c>
      <c r="B43" s="43"/>
      <c r="C43" s="43"/>
      <c r="D43" s="44">
        <f>C43-B43</f>
        <v>0</v>
      </c>
      <c r="E43" s="45"/>
      <c r="F43" s="45"/>
      <c r="G43" s="33"/>
      <c r="I43" s="68"/>
      <c r="J43" s="47"/>
    </row>
    <row r="44" spans="1:10" ht="12.75">
      <c r="A44" s="42" t="s">
        <v>71</v>
      </c>
      <c r="B44" s="43"/>
      <c r="C44" s="43"/>
      <c r="D44" s="44">
        <f>C44-B44</f>
        <v>0</v>
      </c>
      <c r="E44" s="45"/>
      <c r="F44" s="45">
        <v>78</v>
      </c>
      <c r="G44" s="69">
        <f>(G7-(G18-B13))*1.2</f>
        <v>18.462575283582083</v>
      </c>
      <c r="H44" s="1" t="s">
        <v>13</v>
      </c>
      <c r="I44" s="1" t="s">
        <v>72</v>
      </c>
      <c r="J44" s="47"/>
    </row>
    <row r="45" spans="1:10" ht="12.75">
      <c r="A45" s="42" t="s">
        <v>73</v>
      </c>
      <c r="B45" s="43"/>
      <c r="C45" s="43"/>
      <c r="D45" s="44">
        <f>C45-B45</f>
        <v>0</v>
      </c>
      <c r="E45" s="45"/>
      <c r="F45" s="45"/>
      <c r="G45" s="33"/>
      <c r="I45" s="68" t="s">
        <v>74</v>
      </c>
      <c r="J45" s="47"/>
    </row>
    <row r="46" spans="1:10" ht="12.75">
      <c r="A46" s="42" t="s">
        <v>75</v>
      </c>
      <c r="B46" s="43"/>
      <c r="C46" s="43"/>
      <c r="D46" s="44">
        <f>C46-B46</f>
        <v>0</v>
      </c>
      <c r="E46" s="45"/>
      <c r="F46" s="45"/>
      <c r="G46" s="33"/>
      <c r="I46" s="68"/>
      <c r="J46" s="47"/>
    </row>
    <row r="47" spans="1:10" ht="12.75">
      <c r="A47" s="48" t="s">
        <v>76</v>
      </c>
      <c r="B47" s="49"/>
      <c r="C47" s="49"/>
      <c r="D47" s="50">
        <f>C47-B47</f>
        <v>0</v>
      </c>
      <c r="E47" s="51"/>
      <c r="F47" s="51"/>
      <c r="G47" s="52"/>
      <c r="H47" s="53"/>
      <c r="I47" s="70"/>
      <c r="J47" s="66"/>
    </row>
    <row r="48" spans="1:10" ht="12.75">
      <c r="A48" s="34" t="s">
        <v>77</v>
      </c>
      <c r="B48" s="35">
        <v>0.625</v>
      </c>
      <c r="C48" s="35">
        <v>0.6875</v>
      </c>
      <c r="D48" s="44">
        <f>C48-B48</f>
        <v>0.0625</v>
      </c>
      <c r="E48" s="37"/>
      <c r="F48" s="37"/>
      <c r="G48" s="38"/>
      <c r="H48" s="39"/>
      <c r="I48" s="56"/>
      <c r="J48" s="56"/>
    </row>
    <row r="49" spans="1:10" ht="12.75">
      <c r="A49" s="42" t="s">
        <v>61</v>
      </c>
      <c r="B49" s="43">
        <v>0.6875</v>
      </c>
      <c r="C49" s="43">
        <v>0.75</v>
      </c>
      <c r="D49" s="44">
        <f>C49-B49</f>
        <v>0.0625</v>
      </c>
      <c r="E49" s="45"/>
      <c r="F49" s="45">
        <v>100</v>
      </c>
      <c r="G49" s="33"/>
      <c r="I49" s="47"/>
      <c r="J49" s="47"/>
    </row>
    <row r="50" spans="1:10" ht="12.75">
      <c r="A50" s="42" t="s">
        <v>78</v>
      </c>
      <c r="E50" s="45"/>
      <c r="F50" s="45"/>
      <c r="G50" s="71">
        <f>G12</f>
        <v>59.74319999999999</v>
      </c>
      <c r="H50" s="1" t="s">
        <v>33</v>
      </c>
      <c r="I50" s="47"/>
      <c r="J50" s="47"/>
    </row>
    <row r="51" spans="1:10" ht="12.75">
      <c r="A51" s="42" t="s">
        <v>79</v>
      </c>
      <c r="E51" s="45"/>
      <c r="F51" s="45"/>
      <c r="G51" s="72">
        <f>G50*0.25</f>
        <v>14.935799999999997</v>
      </c>
      <c r="H51" s="1" t="s">
        <v>33</v>
      </c>
      <c r="I51" s="47"/>
      <c r="J51" s="47"/>
    </row>
    <row r="52" spans="1:10" ht="12.75">
      <c r="A52" s="42" t="s">
        <v>80</v>
      </c>
      <c r="E52" s="45"/>
      <c r="F52" s="45"/>
      <c r="G52" s="72">
        <f>G50*0.5</f>
        <v>29.871599999999994</v>
      </c>
      <c r="H52" s="1" t="s">
        <v>33</v>
      </c>
      <c r="I52" s="47"/>
      <c r="J52" s="47"/>
    </row>
    <row r="53" spans="1:10" ht="12.75">
      <c r="A53" s="42" t="s">
        <v>81</v>
      </c>
      <c r="E53" s="45"/>
      <c r="F53" s="45"/>
      <c r="G53" s="72">
        <f>G50*0.25*2</f>
        <v>29.871599999999994</v>
      </c>
      <c r="H53" s="1" t="s">
        <v>33</v>
      </c>
      <c r="I53" s="47"/>
      <c r="J53" s="47"/>
    </row>
    <row r="54" spans="1:10" ht="12.75">
      <c r="A54" s="48" t="s">
        <v>82</v>
      </c>
      <c r="B54" s="53"/>
      <c r="C54" s="53"/>
      <c r="D54" s="53"/>
      <c r="E54" s="51"/>
      <c r="F54" s="51"/>
      <c r="G54" s="73">
        <f>I5*I54</f>
        <v>0</v>
      </c>
      <c r="H54" s="53" t="s">
        <v>33</v>
      </c>
      <c r="I54" s="74">
        <v>0</v>
      </c>
      <c r="J54" s="66" t="s">
        <v>83</v>
      </c>
    </row>
    <row r="55" spans="1:10" ht="12.75">
      <c r="A55" s="34" t="s">
        <v>84</v>
      </c>
      <c r="B55" s="39"/>
      <c r="C55" s="39"/>
      <c r="D55" s="39"/>
      <c r="E55" s="37"/>
      <c r="F55" s="37"/>
      <c r="G55" s="38"/>
      <c r="H55" s="39"/>
      <c r="I55" s="56" t="s">
        <v>85</v>
      </c>
      <c r="J55" s="56"/>
    </row>
    <row r="56" spans="1:10" ht="12.75">
      <c r="A56" s="48" t="s">
        <v>86</v>
      </c>
      <c r="B56" s="53"/>
      <c r="C56" s="53"/>
      <c r="D56" s="53"/>
      <c r="E56" s="51"/>
      <c r="F56" s="51"/>
      <c r="G56" s="52"/>
      <c r="H56" s="53"/>
      <c r="I56" s="66"/>
      <c r="J56" s="66"/>
    </row>
    <row r="57" spans="1:10" ht="12.75">
      <c r="A57" s="75" t="s">
        <v>87</v>
      </c>
      <c r="B57" s="76">
        <v>0.7604166666666666</v>
      </c>
      <c r="C57" s="76">
        <v>0.7916666666666666</v>
      </c>
      <c r="D57" s="76">
        <f>C57-B57</f>
        <v>0.03125</v>
      </c>
      <c r="E57" s="77"/>
      <c r="F57" s="77">
        <v>10</v>
      </c>
      <c r="G57" s="78"/>
      <c r="H57" s="79"/>
      <c r="I57" s="80"/>
      <c r="J57" s="80"/>
    </row>
    <row r="58" spans="1:10" ht="12.75">
      <c r="A58" s="8"/>
      <c r="B58" s="8"/>
      <c r="C58" s="8"/>
      <c r="D58" s="43">
        <f>SUM(D1:D57)</f>
        <v>0.4583333333333333</v>
      </c>
      <c r="E58" s="8"/>
      <c r="F58" s="8"/>
      <c r="G58" s="8"/>
      <c r="H58" s="8"/>
      <c r="I58" s="8"/>
      <c r="J58" s="8"/>
    </row>
    <row r="59" spans="1:10" ht="12.75">
      <c r="A59" s="81" t="s">
        <v>88</v>
      </c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 customHeight="1">
      <c r="A61" s="82" t="s">
        <v>89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2.75">
      <c r="A62" s="8" t="s">
        <v>90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 t="s">
        <v>91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 t="s">
        <v>92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 t="s">
        <v>93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 t="s">
        <v>94</v>
      </c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 t="s">
        <v>95</v>
      </c>
      <c r="B67" s="8"/>
      <c r="C67" s="8"/>
      <c r="D67" s="8"/>
      <c r="E67" s="8"/>
      <c r="F67" s="8"/>
      <c r="G67" s="8"/>
      <c r="H67" s="83">
        <v>60</v>
      </c>
      <c r="I67" s="8" t="s">
        <v>3</v>
      </c>
      <c r="J67" s="84">
        <f>I3/100*(100-H67)</f>
        <v>4.4</v>
      </c>
    </row>
  </sheetData>
  <mergeCells count="69">
    <mergeCell ref="A1:D1"/>
    <mergeCell ref="G1:H1"/>
    <mergeCell ref="A2:I2"/>
    <mergeCell ref="C3:D3"/>
    <mergeCell ref="F3:G3"/>
    <mergeCell ref="E4:G4"/>
    <mergeCell ref="B5:E5"/>
    <mergeCell ref="F5:H5"/>
    <mergeCell ref="A6:C6"/>
    <mergeCell ref="D6:G6"/>
    <mergeCell ref="I6:J6"/>
    <mergeCell ref="D7:F7"/>
    <mergeCell ref="I7:J7"/>
    <mergeCell ref="D8:F8"/>
    <mergeCell ref="I8:J8"/>
    <mergeCell ref="D9:F9"/>
    <mergeCell ref="I9:J9"/>
    <mergeCell ref="D10:F10"/>
    <mergeCell ref="I10:J10"/>
    <mergeCell ref="D11:F11"/>
    <mergeCell ref="I11:J11"/>
    <mergeCell ref="D12:F12"/>
    <mergeCell ref="A14:J14"/>
    <mergeCell ref="B15:D15"/>
    <mergeCell ref="E15:F15"/>
    <mergeCell ref="G15:H15"/>
    <mergeCell ref="I15:J15"/>
    <mergeCell ref="I16:J16"/>
    <mergeCell ref="I18:J18"/>
    <mergeCell ref="I19:J19"/>
    <mergeCell ref="I20:J20"/>
    <mergeCell ref="I21:J21"/>
    <mergeCell ref="I22:J22"/>
    <mergeCell ref="I23:J23"/>
    <mergeCell ref="I24:J24"/>
    <mergeCell ref="I26:J26"/>
    <mergeCell ref="I27:J27"/>
    <mergeCell ref="I28:J28"/>
    <mergeCell ref="I29:J29"/>
    <mergeCell ref="I30:J30"/>
    <mergeCell ref="I31:J31"/>
    <mergeCell ref="I33:J33"/>
    <mergeCell ref="I34:J34"/>
    <mergeCell ref="I35:J35"/>
    <mergeCell ref="I36:J36"/>
    <mergeCell ref="I37:J37"/>
    <mergeCell ref="I39:J39"/>
    <mergeCell ref="I40:J40"/>
    <mergeCell ref="I41:J41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A58:C58"/>
    <mergeCell ref="E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G67"/>
  </mergeCells>
  <printOptions gridLines="1"/>
  <pageMargins left="0.39375" right="0.39375" top="0.19652777777777777" bottom="0.19652777777777777" header="0.5118055555555556" footer="0.5118055555555556"/>
  <pageSetup firstPageNumber="1" useFirstPageNumber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6" sqref="B16"/>
    </sheetView>
  </sheetViews>
  <sheetFormatPr defaultColWidth="9.140625" defaultRowHeight="12.75"/>
  <cols>
    <col min="1" max="1" width="25.00390625" style="1" customWidth="1"/>
    <col min="2" max="2" width="9.140625" style="1" customWidth="1"/>
    <col min="3" max="3" width="8.421875" style="1" customWidth="1"/>
    <col min="4" max="16384" width="9.00390625" style="1" customWidth="1"/>
  </cols>
  <sheetData>
    <row r="1" spans="1:3" ht="12.75">
      <c r="A1" s="1" t="s">
        <v>96</v>
      </c>
      <c r="B1" s="5">
        <v>10</v>
      </c>
      <c r="C1" s="1" t="s">
        <v>97</v>
      </c>
    </row>
    <row r="2" spans="1:3" ht="12.75">
      <c r="A2" s="18" t="s">
        <v>98</v>
      </c>
      <c r="B2" s="5">
        <v>30</v>
      </c>
      <c r="C2" s="1" t="s">
        <v>97</v>
      </c>
    </row>
    <row r="3" spans="1:3" ht="12.75">
      <c r="A3" s="18" t="s">
        <v>99</v>
      </c>
      <c r="B3" s="5">
        <v>40</v>
      </c>
      <c r="C3" s="1" t="s">
        <v>97</v>
      </c>
    </row>
    <row r="4" spans="1:3" ht="12.75">
      <c r="A4" s="18" t="s">
        <v>100</v>
      </c>
      <c r="B4" s="5">
        <v>50</v>
      </c>
      <c r="C4" s="1" t="s">
        <v>97</v>
      </c>
    </row>
    <row r="5" spans="1:3" ht="12.75">
      <c r="A5" s="28" t="s">
        <v>101</v>
      </c>
      <c r="B5" s="5">
        <v>27</v>
      </c>
      <c r="C5" s="1" t="s">
        <v>97</v>
      </c>
    </row>
    <row r="6" spans="1:3" ht="12.75">
      <c r="A6" s="1" t="s">
        <v>15</v>
      </c>
      <c r="B6" s="5">
        <v>490</v>
      </c>
      <c r="C6" s="1" t="s">
        <v>97</v>
      </c>
    </row>
    <row r="7" spans="1:3" ht="12.75">
      <c r="A7" s="1" t="s">
        <v>102</v>
      </c>
      <c r="B7" s="5">
        <v>0</v>
      </c>
      <c r="C7" s="1" t="s">
        <v>103</v>
      </c>
    </row>
    <row r="8" spans="1:3" ht="12.75">
      <c r="A8" s="1" t="s">
        <v>82</v>
      </c>
      <c r="B8" s="5">
        <v>100</v>
      </c>
      <c r="C8" s="1" t="s">
        <v>97</v>
      </c>
    </row>
    <row r="9" spans="1:3" ht="12.75">
      <c r="A9" s="1" t="s">
        <v>104</v>
      </c>
      <c r="B9" s="5">
        <v>10</v>
      </c>
      <c r="C9" s="1" t="s">
        <v>105</v>
      </c>
    </row>
    <row r="10" spans="1:3" ht="12.75">
      <c r="A10" s="1" t="s">
        <v>106</v>
      </c>
      <c r="B10" s="5">
        <v>5</v>
      </c>
      <c r="C10" s="1" t="s">
        <v>107</v>
      </c>
    </row>
    <row r="11" spans="1:3" ht="12.75">
      <c r="A11" s="1" t="s">
        <v>108</v>
      </c>
      <c r="B11" s="5">
        <v>10</v>
      </c>
      <c r="C11" s="1" t="s">
        <v>109</v>
      </c>
    </row>
    <row r="12" spans="1:3" ht="12.75">
      <c r="A12" s="1" t="s">
        <v>110</v>
      </c>
      <c r="B12" s="5">
        <v>12</v>
      </c>
      <c r="C12" s="1" t="s">
        <v>111</v>
      </c>
    </row>
    <row r="13" spans="1:3" ht="12.75">
      <c r="A13" s="1" t="s">
        <v>112</v>
      </c>
      <c r="B13" s="5">
        <v>0</v>
      </c>
      <c r="C13" s="1" t="s">
        <v>113</v>
      </c>
    </row>
    <row r="14" spans="1:3" ht="12.75">
      <c r="A14" s="1" t="s">
        <v>114</v>
      </c>
      <c r="B14" s="5">
        <v>1</v>
      </c>
      <c r="C14" s="1" t="s">
        <v>115</v>
      </c>
    </row>
    <row r="15" spans="1:3" ht="12.75">
      <c r="A15" s="1" t="s">
        <v>116</v>
      </c>
      <c r="B15" s="5">
        <v>60</v>
      </c>
      <c r="C15" s="1" t="s">
        <v>117</v>
      </c>
    </row>
    <row r="16" spans="1:3" ht="12.75">
      <c r="A16" s="1" t="s">
        <v>118</v>
      </c>
      <c r="B16" s="5">
        <v>120</v>
      </c>
      <c r="C16" s="1" t="s">
        <v>13</v>
      </c>
    </row>
    <row r="17" spans="1:3" ht="12.75">
      <c r="A17" s="1" t="s">
        <v>119</v>
      </c>
      <c r="B17" s="69">
        <f>Varny_list!B8*B1+Varny_list!B9*B2+Varny_list!B10*B3+Varny_list!B11*B4+Varny_list!B12*B5+((Varny_list!G51+Varny_list!G52+Varny_list!G53)*B6/1000)+(Varny_list!G54/100)*B8+Varny_list!I5/100*B7+B9*B10+B11+(B12*B13)</f>
        <v>161.55217173134326</v>
      </c>
      <c r="C17" s="1" t="s">
        <v>109</v>
      </c>
    </row>
    <row r="18" spans="1:3" ht="12.75">
      <c r="A18" s="1" t="s">
        <v>120</v>
      </c>
      <c r="B18" s="69">
        <f>B17/Varny_list!I5/2</f>
        <v>2.6925361955223877</v>
      </c>
      <c r="C18" s="1" t="s">
        <v>109</v>
      </c>
    </row>
    <row r="19" spans="1:3" ht="12.75">
      <c r="A19" s="1" t="s">
        <v>121</v>
      </c>
      <c r="B19" s="69">
        <f>(B17/Varny_list!I5/2)+(B14*B10*B15/B16/2)</f>
        <v>3.9425361955223877</v>
      </c>
      <c r="C19" s="1" t="s">
        <v>109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E18" sqref="E18"/>
    </sheetView>
  </sheetViews>
  <sheetFormatPr defaultColWidth="12.57421875" defaultRowHeight="12.75"/>
  <cols>
    <col min="1" max="1" width="3.421875" style="0" customWidth="1"/>
    <col min="2" max="2" width="25.140625" style="0" customWidth="1"/>
    <col min="3" max="16384" width="11.8515625" style="0" customWidth="1"/>
  </cols>
  <sheetData>
    <row r="1" ht="12.75">
      <c r="C1" s="85" t="s">
        <v>122</v>
      </c>
    </row>
    <row r="2" spans="2:8" ht="12.75">
      <c r="B2" t="s">
        <v>123</v>
      </c>
      <c r="C2" s="86"/>
      <c r="D2" s="86"/>
      <c r="E2" s="87"/>
      <c r="F2" s="87"/>
      <c r="G2" s="87"/>
      <c r="H2" s="87"/>
    </row>
    <row r="3" spans="2:8" ht="12.75">
      <c r="B3" t="s">
        <v>124</v>
      </c>
      <c r="C3" s="87"/>
      <c r="D3" s="87"/>
      <c r="E3" s="87"/>
      <c r="F3" s="87"/>
      <c r="G3" s="87"/>
      <c r="H3" s="87"/>
    </row>
    <row r="4" spans="2:8" ht="12.75">
      <c r="B4" t="s">
        <v>125</v>
      </c>
      <c r="C4" s="87"/>
      <c r="D4" s="87"/>
      <c r="E4" s="87"/>
      <c r="F4" s="87"/>
      <c r="G4" s="87"/>
      <c r="H4" s="87"/>
    </row>
    <row r="5" spans="1:8" ht="12.75">
      <c r="A5" s="88"/>
      <c r="B5" s="88"/>
      <c r="C5" s="88"/>
      <c r="D5" s="88"/>
      <c r="E5" s="88"/>
      <c r="F5" s="88"/>
      <c r="G5" s="88"/>
      <c r="H5" s="88"/>
    </row>
    <row r="6" spans="1:8" ht="12.75">
      <c r="A6">
        <v>1</v>
      </c>
      <c r="B6" s="89" t="s">
        <v>126</v>
      </c>
      <c r="C6" s="87"/>
      <c r="D6" s="87"/>
      <c r="E6" s="87"/>
      <c r="F6" s="87"/>
      <c r="G6" s="87"/>
      <c r="H6" s="87"/>
    </row>
    <row r="7" spans="1:8" ht="12.75">
      <c r="A7">
        <v>2</v>
      </c>
      <c r="B7" s="89" t="s">
        <v>127</v>
      </c>
      <c r="C7" s="87"/>
      <c r="D7" s="87"/>
      <c r="E7" s="87"/>
      <c r="F7" s="87"/>
      <c r="G7" s="87"/>
      <c r="H7" s="87"/>
    </row>
    <row r="8" spans="1:8" ht="12.75">
      <c r="A8">
        <v>3</v>
      </c>
      <c r="B8" s="89" t="s">
        <v>128</v>
      </c>
      <c r="C8" s="87"/>
      <c r="D8" s="87"/>
      <c r="E8" s="87"/>
      <c r="F8" s="87"/>
      <c r="G8" s="87"/>
      <c r="H8" s="87"/>
    </row>
    <row r="9" spans="1:8" ht="12.75">
      <c r="A9">
        <v>4</v>
      </c>
      <c r="B9" s="89" t="s">
        <v>129</v>
      </c>
      <c r="C9" s="87"/>
      <c r="D9" s="87"/>
      <c r="E9" s="87"/>
      <c r="F9" s="87"/>
      <c r="G9" s="87"/>
      <c r="H9" s="87"/>
    </row>
    <row r="10" spans="1:8" ht="12.75">
      <c r="A10">
        <v>5</v>
      </c>
      <c r="B10" s="89" t="s">
        <v>130</v>
      </c>
      <c r="C10" s="87"/>
      <c r="D10" s="87"/>
      <c r="E10" s="87"/>
      <c r="F10" s="87"/>
      <c r="G10" s="87"/>
      <c r="H10" s="87"/>
    </row>
    <row r="11" spans="1:8" ht="12.75">
      <c r="A11">
        <v>6</v>
      </c>
      <c r="B11" s="89" t="s">
        <v>131</v>
      </c>
      <c r="C11" s="87"/>
      <c r="D11" s="87"/>
      <c r="E11" s="87"/>
      <c r="F11" s="87"/>
      <c r="G11" s="87"/>
      <c r="H11" s="87"/>
    </row>
    <row r="12" spans="1:8" ht="12.75">
      <c r="A12">
        <v>7</v>
      </c>
      <c r="B12" s="89" t="s">
        <v>132</v>
      </c>
      <c r="C12" s="87"/>
      <c r="D12" s="87"/>
      <c r="E12" s="87"/>
      <c r="F12" s="87"/>
      <c r="G12" s="87"/>
      <c r="H12" s="87"/>
    </row>
    <row r="13" spans="1:8" ht="12.75">
      <c r="A13">
        <v>8</v>
      </c>
      <c r="B13" s="89" t="s">
        <v>133</v>
      </c>
      <c r="C13" s="87"/>
      <c r="D13" s="87"/>
      <c r="E13" s="87"/>
      <c r="F13" s="87"/>
      <c r="G13" s="87"/>
      <c r="H13" s="87"/>
    </row>
    <row r="14" spans="1:8" ht="12.75">
      <c r="A14">
        <v>9</v>
      </c>
      <c r="B14" s="89" t="s">
        <v>134</v>
      </c>
      <c r="C14" s="87"/>
      <c r="D14" s="87"/>
      <c r="E14" s="87"/>
      <c r="F14" s="87"/>
      <c r="G14" s="87"/>
      <c r="H14" s="87"/>
    </row>
    <row r="15" spans="1:8" ht="12.75">
      <c r="A15">
        <v>10</v>
      </c>
      <c r="B15" s="89" t="s">
        <v>135</v>
      </c>
      <c r="C15" s="87"/>
      <c r="D15" s="87"/>
      <c r="E15" s="87"/>
      <c r="F15" s="87"/>
      <c r="G15" s="87"/>
      <c r="H15" s="87"/>
    </row>
    <row r="16" spans="1:8" ht="12.75">
      <c r="A16">
        <v>11</v>
      </c>
      <c r="B16" s="89" t="s">
        <v>136</v>
      </c>
      <c r="C16" s="87"/>
      <c r="D16" s="87"/>
      <c r="E16" s="87"/>
      <c r="F16" s="87"/>
      <c r="G16" s="87"/>
      <c r="H16" s="87"/>
    </row>
    <row r="17" spans="1:8" ht="12.75">
      <c r="A17">
        <v>12</v>
      </c>
      <c r="B17" s="89" t="s">
        <v>137</v>
      </c>
      <c r="C17" s="87"/>
      <c r="D17" s="87"/>
      <c r="E17" s="87"/>
      <c r="F17" s="87"/>
      <c r="G17" s="87"/>
      <c r="H17" s="87"/>
    </row>
    <row r="18" spans="1:8" ht="12.75">
      <c r="A18">
        <v>13</v>
      </c>
      <c r="B18" s="89" t="s">
        <v>138</v>
      </c>
      <c r="C18" s="87"/>
      <c r="D18" s="87"/>
      <c r="E18" s="87"/>
      <c r="F18" s="87"/>
      <c r="G18" s="87"/>
      <c r="H18" s="87"/>
    </row>
    <row r="19" spans="1:8" ht="12.75">
      <c r="A19">
        <v>14</v>
      </c>
      <c r="B19" s="89" t="s">
        <v>139</v>
      </c>
      <c r="C19" s="87"/>
      <c r="D19" s="87"/>
      <c r="E19" s="87"/>
      <c r="F19" s="87"/>
      <c r="G19" s="87"/>
      <c r="H19" s="87"/>
    </row>
    <row r="20" ht="12.75">
      <c r="B20" t="s">
        <v>39</v>
      </c>
    </row>
    <row r="22" ht="12.75">
      <c r="B22" t="s">
        <v>140</v>
      </c>
    </row>
    <row r="23" ht="12.75">
      <c r="C23" s="90" t="s">
        <v>141</v>
      </c>
    </row>
    <row r="24" ht="12.75">
      <c r="C24" s="90" t="s">
        <v>142</v>
      </c>
    </row>
    <row r="25" ht="12.75">
      <c r="C25" t="s">
        <v>143</v>
      </c>
    </row>
    <row r="26" ht="12.75">
      <c r="C26" t="s">
        <v>144</v>
      </c>
    </row>
    <row r="27" ht="12.75">
      <c r="C27" t="s">
        <v>145</v>
      </c>
    </row>
    <row r="29" spans="2:3" ht="12.75">
      <c r="B29" t="s">
        <v>146</v>
      </c>
      <c r="C29" t="s">
        <v>147</v>
      </c>
    </row>
    <row r="30" ht="12.75">
      <c r="C30" t="s">
        <v>148</v>
      </c>
    </row>
    <row r="31" ht="12.75">
      <c r="C31" t="s">
        <v>149</v>
      </c>
    </row>
    <row r="32" ht="12.75">
      <c r="C32" t="s">
        <v>150</v>
      </c>
    </row>
    <row r="33" ht="12.75">
      <c r="C33" t="s">
        <v>151</v>
      </c>
    </row>
    <row r="35" spans="2:3" ht="12.75">
      <c r="B35" t="s">
        <v>152</v>
      </c>
      <c r="C35" t="s">
        <v>153</v>
      </c>
    </row>
    <row r="36" ht="12.75">
      <c r="C36" t="s">
        <v>154</v>
      </c>
    </row>
    <row r="37" ht="12.75">
      <c r="C37" t="s">
        <v>155</v>
      </c>
    </row>
    <row r="39" spans="2:3" ht="12.75">
      <c r="B39" t="s">
        <v>156</v>
      </c>
      <c r="C39" t="s">
        <v>157</v>
      </c>
    </row>
    <row r="40" ht="12.75">
      <c r="C40" t="s">
        <v>158</v>
      </c>
    </row>
    <row r="41" ht="12.75">
      <c r="C41" t="s">
        <v>159</v>
      </c>
    </row>
    <row r="42" ht="12.75">
      <c r="C42" t="s">
        <v>160</v>
      </c>
    </row>
    <row r="43" ht="12.75">
      <c r="C43" t="s">
        <v>161</v>
      </c>
    </row>
    <row r="44" ht="12.75">
      <c r="C44" t="s">
        <v>162</v>
      </c>
    </row>
    <row r="45" ht="12.75">
      <c r="C45" t="s">
        <v>163</v>
      </c>
    </row>
    <row r="46" ht="12.75">
      <c r="C46" t="s">
        <v>164</v>
      </c>
    </row>
    <row r="47" ht="12.75">
      <c r="C47" t="s">
        <v>165</v>
      </c>
    </row>
  </sheetData>
  <printOptions gridLines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4" sqref="B4"/>
    </sheetView>
  </sheetViews>
  <sheetFormatPr defaultColWidth="12.57421875" defaultRowHeight="12.75"/>
  <cols>
    <col min="1" max="1" width="16.7109375" style="1" customWidth="1"/>
    <col min="2" max="2" width="7.28125" style="1" customWidth="1"/>
    <col min="3" max="3" width="6.8515625" style="1" customWidth="1"/>
    <col min="4" max="16384" width="11.7109375" style="1" customWidth="1"/>
  </cols>
  <sheetData>
    <row r="1" spans="1:3" ht="12.75">
      <c r="A1" s="1" t="s">
        <v>166</v>
      </c>
      <c r="B1" s="1">
        <v>22</v>
      </c>
      <c r="C1" s="1" t="s">
        <v>13</v>
      </c>
    </row>
    <row r="2" spans="1:3" ht="12.75">
      <c r="A2" s="1" t="s">
        <v>167</v>
      </c>
      <c r="B2" s="1">
        <v>15</v>
      </c>
      <c r="C2" s="1" t="s">
        <v>168</v>
      </c>
    </row>
    <row r="4" spans="1:3" ht="12.75">
      <c r="A4" s="1" t="s">
        <v>169</v>
      </c>
      <c r="B4" s="1">
        <v>8</v>
      </c>
      <c r="C4" s="1" t="s">
        <v>13</v>
      </c>
    </row>
    <row r="5" spans="1:3" ht="12.75">
      <c r="A5" s="1" t="s">
        <v>167</v>
      </c>
      <c r="B5" s="1">
        <v>0</v>
      </c>
      <c r="C5" s="1" t="s">
        <v>168</v>
      </c>
    </row>
    <row r="7" spans="1:3" ht="12.75">
      <c r="A7" s="1" t="s">
        <v>170</v>
      </c>
      <c r="B7" s="1">
        <v>0</v>
      </c>
      <c r="C7" s="1" t="s">
        <v>13</v>
      </c>
    </row>
    <row r="8" spans="1:3" ht="12.75">
      <c r="A8" s="1" t="s">
        <v>167</v>
      </c>
      <c r="B8" s="1">
        <v>0</v>
      </c>
      <c r="C8" s="1" t="s">
        <v>168</v>
      </c>
    </row>
    <row r="10" spans="1:3" ht="12.75">
      <c r="A10" s="1" t="s">
        <v>171</v>
      </c>
      <c r="B10" s="1">
        <f>(B1*B2+B4*B5+B7*B8)/(B1+B4+B7)</f>
        <v>11</v>
      </c>
      <c r="C10" s="1" t="s">
        <v>168</v>
      </c>
    </row>
  </sheetData>
  <printOptions/>
  <pageMargins left="0.7875" right="0.7875" top="0.7875" bottom="0.7875" header="0.09861111111111112" footer="0.09861111111111112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0" sqref="D10"/>
    </sheetView>
  </sheetViews>
  <sheetFormatPr defaultColWidth="12.57421875" defaultRowHeight="12.75"/>
  <cols>
    <col min="1" max="1" width="11.7109375" style="1" customWidth="1"/>
    <col min="2" max="2" width="1.421875" style="1" customWidth="1"/>
    <col min="3" max="3" width="17.57421875" style="90" customWidth="1"/>
    <col min="4" max="4" width="3.140625" style="1" customWidth="1"/>
    <col min="5" max="5" width="11.7109375" style="1" customWidth="1"/>
    <col min="6" max="6" width="1.57421875" style="1" customWidth="1"/>
    <col min="7" max="7" width="11.7109375" style="90" customWidth="1"/>
    <col min="8" max="16384" width="11.7109375" style="1" customWidth="1"/>
  </cols>
  <sheetData>
    <row r="1" spans="1:7" ht="12.75">
      <c r="A1" s="10" t="s">
        <v>1</v>
      </c>
      <c r="B1" s="10"/>
      <c r="C1" s="91">
        <f>Varny_list!F1</f>
        <v>26</v>
      </c>
      <c r="E1" s="10" t="s">
        <v>1</v>
      </c>
      <c r="F1" s="10"/>
      <c r="G1" s="91">
        <f>Varny_list!F1</f>
        <v>26</v>
      </c>
    </row>
    <row r="2" spans="1:7" ht="12.75">
      <c r="A2" s="10" t="s">
        <v>5</v>
      </c>
      <c r="B2" s="10"/>
      <c r="C2" s="92">
        <f>Varny_list!B3</f>
        <v>40057</v>
      </c>
      <c r="E2" s="10" t="s">
        <v>5</v>
      </c>
      <c r="F2" s="10"/>
      <c r="G2" s="92">
        <f>Varny_list!B3</f>
        <v>40057</v>
      </c>
    </row>
    <row r="3" spans="1:7" ht="12.75">
      <c r="A3" s="10" t="s">
        <v>6</v>
      </c>
      <c r="B3" s="10"/>
      <c r="C3" s="91" t="str">
        <f>Varny_list!F3</f>
        <v>světlý ležák</v>
      </c>
      <c r="E3" s="10" t="s">
        <v>6</v>
      </c>
      <c r="F3" s="10"/>
      <c r="G3" s="91" t="str">
        <f>Varny_list!F3</f>
        <v>světlý ležák</v>
      </c>
    </row>
    <row r="4" spans="1:7" ht="12.75">
      <c r="A4" s="10" t="s">
        <v>8</v>
      </c>
      <c r="B4" s="10"/>
      <c r="C4" s="91">
        <f>Varny_list!I3</f>
        <v>11</v>
      </c>
      <c r="E4" s="10" t="s">
        <v>8</v>
      </c>
      <c r="F4" s="10"/>
      <c r="G4" s="91">
        <f>Varny_list!I3</f>
        <v>11</v>
      </c>
    </row>
    <row r="5" spans="1:7" ht="12.75">
      <c r="A5" s="10" t="s">
        <v>172</v>
      </c>
      <c r="B5" s="10"/>
      <c r="C5" s="91">
        <f>Varny_list!I5</f>
        <v>30</v>
      </c>
      <c r="E5" s="10" t="s">
        <v>172</v>
      </c>
      <c r="F5" s="10"/>
      <c r="G5" s="91">
        <f>Varny_list!I5</f>
        <v>30</v>
      </c>
    </row>
  </sheetData>
  <printOptions/>
  <pageMargins left="0.39375" right="0.39375" top="0.39375" bottom="0.393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Zimmermann</cp:lastModifiedBy>
  <cp:lastPrinted>2009-08-18T06:26:04Z</cp:lastPrinted>
  <dcterms:modified xsi:type="dcterms:W3CDTF">2009-09-01T12:14:55Z</dcterms:modified>
  <cp:category/>
  <cp:version/>
  <cp:contentType/>
  <cp:contentStatus/>
  <cp:revision>72</cp:revision>
</cp:coreProperties>
</file>